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defaultThemeVersion="166925"/>
  <mc:AlternateContent xmlns:mc="http://schemas.openxmlformats.org/markup-compatibility/2006">
    <mc:Choice Requires="x15">
      <x15ac:absPath xmlns:x15ac="http://schemas.microsoft.com/office/spreadsheetml/2010/11/ac" url="https://securedinvestmentcorp2-my.sharepoint.com/personal/rtavares_securedinvestmentcorp_com/Documents/REVERSE REO/"/>
    </mc:Choice>
  </mc:AlternateContent>
  <xr:revisionPtr revIDLastSave="0" documentId="8_{E67CE9CA-4E21-4BD4-B2AF-78DC0684E7D6}" xr6:coauthVersionLast="47" xr6:coauthVersionMax="47" xr10:uidLastSave="{00000000-0000-0000-0000-000000000000}"/>
  <workbookProtection workbookAlgorithmName="SHA-512" workbookHashValue="Am51GylJF67eC45xzg+G160JPxYlZufieUh4NaFYeQYxXUPGvIy2Z6k7mUzNezw3pxvuQ5KV/7t2yNW3zOb6ag==" workbookSaltValue="N7GElF/iEvYQl9IwZBOq6A==" workbookSpinCount="100000" lockStructure="1"/>
  <bookViews>
    <workbookView xWindow="-108" yWindow="-108" windowWidth="23256" windowHeight="13176" xr2:uid="{75DE4A74-AB52-DE4C-A640-0BBFEBA24F1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1" l="1"/>
  <c r="C64" i="1" s="1"/>
  <c r="G54" i="1" s="1"/>
  <c r="G55" i="1"/>
  <c r="C45" i="1"/>
  <c r="G21" i="1"/>
  <c r="G22" i="1" s="1"/>
  <c r="G33" i="1"/>
  <c r="G20" i="1"/>
  <c r="C71" i="1"/>
  <c r="G60" i="1" s="1"/>
  <c r="C48" i="1"/>
  <c r="C46" i="1"/>
  <c r="G71" i="1" s="1"/>
  <c r="G25" i="1" l="1"/>
  <c r="C75" i="1"/>
  <c r="G59" i="1" s="1"/>
  <c r="G42" i="1"/>
  <c r="G56" i="1"/>
  <c r="G36" i="1"/>
  <c r="G61" i="1"/>
  <c r="C41" i="1"/>
  <c r="C73" i="1" s="1"/>
  <c r="G48" i="1"/>
  <c r="C49" i="1"/>
  <c r="C53" i="1" s="1"/>
  <c r="G47" i="1" l="1"/>
  <c r="G26" i="1"/>
  <c r="G57" i="1"/>
  <c r="G45" i="1"/>
  <c r="C58" i="1"/>
  <c r="C74" i="1" l="1"/>
  <c r="G46" i="1" s="1"/>
  <c r="G34" i="1" l="1"/>
  <c r="G37" i="1" s="1"/>
  <c r="G27" i="1"/>
  <c r="G58" i="1"/>
  <c r="G69" i="1"/>
  <c r="G23" i="1"/>
  <c r="G62" i="1" l="1"/>
  <c r="G63" i="1" s="1"/>
  <c r="G49" i="1"/>
  <c r="G50" i="1" s="1"/>
  <c r="G38" i="1"/>
  <c r="G72" i="1"/>
  <c r="G73" i="1" s="1"/>
</calcChain>
</file>

<file path=xl/sharedStrings.xml><?xml version="1.0" encoding="utf-8"?>
<sst xmlns="http://schemas.openxmlformats.org/spreadsheetml/2006/main" count="167" uniqueCount="150">
  <si>
    <t>This calculator is for informational and educational purposes only, and Secured Investment Corp cannot guarantee or warrant the effectiveness, applicability, or accuracy, or any other implied or explicit purpose of this calculator. This calculator cannot be considered accurate or reliable, and any figures generated by this calculator must be independently verified prior to making any decisions to enter into a real estate, promissory note, or financial transaction. Therefore, this calculator should not be relied upon when making a decision to engage in a promissory note or real estate transaction. The presentation of this calculator in no way guarantees or warrants the potential success (financial or otherwise) of any particular real estate or promissory note transaction. Investing in promissory notes or real estate is a decision that is exclusively in the hands of the potential investor. Investors should be able and willing to withstand the entire loss of their investment. Real estate investing is speculative in nature and involves substantial risk of loss. Investors must invest carefully. Each possible real estate or promissory note transaction is unique and individual in nature. Therefore, we strongly encourage investors to obtain personal advice from your professional legal, tax, financial or investment advisor and to make independent investigations before acting on information generated by this calculator. 
ACCORDINGLY, THIS CALCULATOR AND THE MATERIALS IN THIS COURSE ARE PROVIDED "AS IS" WITHOUT WARRANTY OF ANY KIND, EITHER EXPRESS OR IMPLIED, INCLUDING BUT NOT LIMITED TO, THE IMPLIED WARRANTIES OF MERCHANTABILITY, FITNESS FOR A PARTICULAR PURPOSE, OR SPECIFIC LEGAL OPINIONS. 
You expressly understand and agree that the Company and anyone else who has been involved in the production of this course and the materials contained therein, including this tool, shall not be liable to you for any direct, indirect, incidental, special, consequential or exemplary damages, including but not limited to damages for loss of investment, lost profit, or any other intangible losses, resulting from your participation in this course and/or your decision to purchase a promissory note or participate in a real estate transaction after the completion of this course.
The Company is not a party to any agreement that you enter into as a result of the use of any document or tool otherwise associated with this course. Your enrollment in this course does not constitute an attorney-client relationship, joint venture, or partnership between you and the Company.
Earnings Disclaimer. Earning and Income statements made by our company and its customers are supplied directly from the company or customer. Any and all claims or representations as to income earnings made in this message or any other communication are not to be considered as average earnings. There is no guarantee that you will make these levels of income — in fact, most people do not — and you accept the risk that the earnings and income statements differ by individual. Individual performance depends upon each customer's unique skills, time commitment and effort. Our programs are not designed or intended to qualify individuals for employment. Our programs are avocational in nature and are intended for the purpose of the personal enrichment, development, and enjoyment of individuals.</t>
  </si>
  <si>
    <t>Bid Formation Spreadsheet</t>
  </si>
  <si>
    <t>State:</t>
  </si>
  <si>
    <t>Property Address:</t>
  </si>
  <si>
    <t>6865 Old Henderson Spottsville Rd</t>
  </si>
  <si>
    <t>KY</t>
  </si>
  <si>
    <t>Estimated Property Value:</t>
  </si>
  <si>
    <r>
      <rPr>
        <b/>
        <sz val="16"/>
        <color theme="1"/>
        <rFont val="Calibri (Body)"/>
      </rPr>
      <t>Borrower Catches Up</t>
    </r>
    <r>
      <rPr>
        <b/>
        <sz val="16"/>
        <color theme="1"/>
        <rFont val="Calibri"/>
        <family val="2"/>
        <scheme val="minor"/>
      </rPr>
      <t>:</t>
    </r>
  </si>
  <si>
    <t>Months Before Catch-up</t>
  </si>
  <si>
    <t>Bid Price for Note</t>
  </si>
  <si>
    <t>Amount in Arrears Caught Up:</t>
  </si>
  <si>
    <t>Monthly Payments:</t>
  </si>
  <si>
    <r>
      <rPr>
        <b/>
        <u/>
        <sz val="16"/>
        <color theme="1"/>
        <rFont val="Calibri (Body)"/>
      </rPr>
      <t>Note Information</t>
    </r>
    <r>
      <rPr>
        <b/>
        <sz val="16"/>
        <color theme="1"/>
        <rFont val="Calibri (Body)"/>
      </rPr>
      <t>:</t>
    </r>
  </si>
  <si>
    <t>9 Months of Additional Payments</t>
  </si>
  <si>
    <t>Date Financed / Origination Date</t>
  </si>
  <si>
    <t>Total Carrying Costs</t>
  </si>
  <si>
    <t>Original Note Amount</t>
  </si>
  <si>
    <t>Estimated Note Sale Price</t>
  </si>
  <si>
    <t>Interest Rate on Note</t>
  </si>
  <si>
    <t>Repayment of Loan for Note</t>
  </si>
  <si>
    <t>******</t>
  </si>
  <si>
    <t>Borrower Monthly Pmts</t>
  </si>
  <si>
    <t>Total Profit/Loss</t>
  </si>
  <si>
    <t>Total Debt</t>
  </si>
  <si>
    <t>Total ROI</t>
  </si>
  <si>
    <t>Est. Amount in Arrears</t>
  </si>
  <si>
    <t>Maturity Date:</t>
  </si>
  <si>
    <r>
      <rPr>
        <b/>
        <sz val="16"/>
        <color theme="1"/>
        <rFont val="Calibri (Body)"/>
      </rPr>
      <t>Loan Modification</t>
    </r>
    <r>
      <rPr>
        <b/>
        <sz val="16"/>
        <color theme="1"/>
        <rFont val="Calibri"/>
        <family val="2"/>
        <scheme val="minor"/>
      </rPr>
      <t>:</t>
    </r>
  </si>
  <si>
    <t>Months Left on Note:</t>
  </si>
  <si>
    <t>Estimated Months to Modify</t>
  </si>
  <si>
    <t>Occupied?</t>
  </si>
  <si>
    <t>Yes</t>
  </si>
  <si>
    <t>Amount Paid by Borrower</t>
  </si>
  <si>
    <t>Other Known Info</t>
  </si>
  <si>
    <t>New Monthly Payment</t>
  </si>
  <si>
    <t>9 Months of On-Time Payments</t>
  </si>
  <si>
    <r>
      <rPr>
        <b/>
        <u/>
        <sz val="16"/>
        <color theme="1"/>
        <rFont val="Calibri (Body)"/>
      </rPr>
      <t>Additional Acquisition Costs</t>
    </r>
    <r>
      <rPr>
        <b/>
        <sz val="16"/>
        <color theme="1"/>
        <rFont val="Calibri"/>
        <family val="2"/>
        <scheme val="minor"/>
      </rPr>
      <t>:</t>
    </r>
  </si>
  <si>
    <t>Program Fee if any</t>
  </si>
  <si>
    <t>Due Diligence - Title</t>
  </si>
  <si>
    <t>BPO</t>
  </si>
  <si>
    <t>Recording Fee</t>
  </si>
  <si>
    <t>Tax Liens to be Paid</t>
  </si>
  <si>
    <t>Other:</t>
  </si>
  <si>
    <t>Pay-Off (Full or Short):</t>
  </si>
  <si>
    <t>Total Additional Acquisition Costs:</t>
  </si>
  <si>
    <t>Est. # of Months to Payoff</t>
  </si>
  <si>
    <t>Amount of Pay-Off</t>
  </si>
  <si>
    <r>
      <rPr>
        <b/>
        <u/>
        <sz val="16"/>
        <color theme="1"/>
        <rFont val="Calibri (Body)"/>
      </rPr>
      <t>Financing Charges</t>
    </r>
    <r>
      <rPr>
        <b/>
        <sz val="16"/>
        <color theme="1"/>
        <rFont val="Calibri (Body)"/>
      </rPr>
      <t>:</t>
    </r>
  </si>
  <si>
    <t>Short Sale / Short Pay-Off</t>
  </si>
  <si>
    <t>Financing or Not?</t>
  </si>
  <si>
    <t>No</t>
  </si>
  <si>
    <t>Estimated Amount of Sale/Pay-Off</t>
  </si>
  <si>
    <t>Amount Invested:</t>
  </si>
  <si>
    <t xml:space="preserve"> </t>
  </si>
  <si>
    <t>Initial Acquisition Costs</t>
  </si>
  <si>
    <t>Amount Financed:</t>
  </si>
  <si>
    <t>Finance Term</t>
  </si>
  <si>
    <t>1-year</t>
  </si>
  <si>
    <t>Total Legal Fees</t>
  </si>
  <si>
    <t>Interest Rate:</t>
  </si>
  <si>
    <t>Monthly Payment:</t>
  </si>
  <si>
    <r>
      <rPr>
        <b/>
        <u/>
        <sz val="16"/>
        <color theme="1"/>
        <rFont val="Calibri (Body)"/>
      </rPr>
      <t>Carrying Costs</t>
    </r>
    <r>
      <rPr>
        <b/>
        <sz val="16"/>
        <color theme="1"/>
        <rFont val="Calibri"/>
        <family val="2"/>
        <scheme val="minor"/>
      </rPr>
      <t>:</t>
    </r>
  </si>
  <si>
    <t>Monthly Servicer fees</t>
  </si>
  <si>
    <t>Foreclosure &amp; Auction Sale:</t>
  </si>
  <si>
    <t>Mo Finance Charge</t>
  </si>
  <si>
    <t>Est. # of Months to Auction</t>
  </si>
  <si>
    <t>Monthly Property Maintenance</t>
  </si>
  <si>
    <t>Est. Total Amount Owed to Lender</t>
  </si>
  <si>
    <t>Monthly Insurance Payments</t>
  </si>
  <si>
    <t>Total Est. Sale Price at Auction</t>
  </si>
  <si>
    <t>* Ok to change</t>
  </si>
  <si>
    <t>Monthly HOA Dues</t>
  </si>
  <si>
    <t>Est. Total Paid to Lender:</t>
  </si>
  <si>
    <t>Other Expenses (monthly amount)</t>
  </si>
  <si>
    <t>Total Monthly Carrying Costs</t>
  </si>
  <si>
    <t>Total Legal Costs</t>
  </si>
  <si>
    <r>
      <rPr>
        <b/>
        <u/>
        <sz val="16"/>
        <color theme="1"/>
        <rFont val="Calibri (Body)"/>
      </rPr>
      <t>Legal Fees</t>
    </r>
    <r>
      <rPr>
        <b/>
        <sz val="16"/>
        <color theme="1"/>
        <rFont val="Calibri"/>
        <family val="2"/>
        <scheme val="minor"/>
      </rPr>
      <t>:</t>
    </r>
  </si>
  <si>
    <t>Profit/Loss from Receivership</t>
  </si>
  <si>
    <t>Remaining Amout to Foreclose</t>
  </si>
  <si>
    <t>Receivership Petition</t>
  </si>
  <si>
    <t>Other Potential Legal Fees</t>
  </si>
  <si>
    <t>Total Anticipated Legal Fees</t>
  </si>
  <si>
    <t>Deed in Lieu or Foreclosure to REO:</t>
  </si>
  <si>
    <r>
      <rPr>
        <b/>
        <u/>
        <sz val="16"/>
        <color theme="1"/>
        <rFont val="Calibri (Body)"/>
      </rPr>
      <t>Receivership</t>
    </r>
    <r>
      <rPr>
        <b/>
        <sz val="16"/>
        <color theme="1"/>
        <rFont val="Calibri"/>
        <family val="2"/>
        <scheme val="minor"/>
      </rPr>
      <t>:</t>
    </r>
  </si>
  <si>
    <t>Est. # of Months to Sale or Refi</t>
  </si>
  <si>
    <t>Advance Amount Needed to Fix</t>
  </si>
  <si>
    <t>Recording Fees</t>
  </si>
  <si>
    <t>Potential Monthly Rent</t>
  </si>
  <si>
    <t>Eviction or Cash for Keys</t>
  </si>
  <si>
    <t>Potenital Number of Months of Rent</t>
  </si>
  <si>
    <t>Total Property Acquisition Costs</t>
  </si>
  <si>
    <t>Percentage to Receiver</t>
  </si>
  <si>
    <t>Projected Proceeds from Sale</t>
  </si>
  <si>
    <t>Estimated Receivership Proceeds</t>
  </si>
  <si>
    <t>Repayment of Amount Financed</t>
  </si>
  <si>
    <t>Total Profit if Sold As Is</t>
  </si>
  <si>
    <t>Total Initial Investment:</t>
  </si>
  <si>
    <t>Total Monthly Carrying Cost:</t>
  </si>
  <si>
    <t xml:space="preserve">Total Anticipated Legal Fees </t>
  </si>
  <si>
    <t>AL</t>
  </si>
  <si>
    <t>AK</t>
  </si>
  <si>
    <t>AZ</t>
  </si>
  <si>
    <t>AR</t>
  </si>
  <si>
    <t>CA</t>
  </si>
  <si>
    <t>CO</t>
  </si>
  <si>
    <t>CT</t>
  </si>
  <si>
    <t>DE</t>
  </si>
  <si>
    <t>DC</t>
  </si>
  <si>
    <t>FL</t>
  </si>
  <si>
    <t>GA</t>
  </si>
  <si>
    <t>HI</t>
  </si>
  <si>
    <t>ID</t>
  </si>
  <si>
    <t>IL</t>
  </si>
  <si>
    <t>IN</t>
  </si>
  <si>
    <t>IA</t>
  </si>
  <si>
    <t>KS</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</si>
  <si>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</si>
  <si>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</si>
  <si>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</si>
  <si>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</si>
  <si>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</si>
  <si>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</si>
  <si>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</si>
  <si>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</si>
  <si>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</si>
  <si>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</si>
  <si>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</si>
  <si>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</si>
  <si>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</si>
  <si>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</si>
  <si>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</si>
  <si>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</si>
  <si>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</si>
  <si>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</si>
  <si>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</si>
  <si>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</si>
  <si>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</si>
  <si>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</si>
  <si>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</si>
  <si>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</si>
  <si>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</si>
  <si>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</si>
  <si>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</si>
  <si>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</si>
  <si>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</si>
  <si>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</si>
  <si>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WA</t>
  </si>
  <si>
    <t>WV</t>
  </si>
  <si>
    <t>WI</t>
  </si>
  <si>
    <t>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</si>
</sst>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4">
    <font>
      <sz val="12"/>
      <color theme="1"/>
      <name val="Calibri"/>
      <family val="2"/>
      <scheme val="minor"/>
    </font>
    <font>
      <sz val="16"/>
      <color rgb="FF333333"/>
      <name val="Arial"/>
      <family val="2"/>
    </font>
    <font>
      <sz val="14"/>
      <color theme="1"/>
      <name val="Calibri"/>
      <family val="2"/>
      <scheme val="minor"/>
    </font>
    <font>
      <b/>
      <sz val="14"/>
      <color theme="1"/>
      <name val="Calibri (Body)"/>
    </font>
    <font>
      <b/>
      <sz val="14"/>
      <color theme="1"/>
      <name val="Calibri"/>
      <family val="2"/>
      <scheme val="minor"/>
    </font>
    <font>
      <sz val="14"/>
      <color rgb="FF000000"/>
      <name val="Calibri"/>
      <family val="2"/>
      <scheme val="minor"/>
    </font>
    <font>
      <b/>
      <sz val="18"/>
      <color theme="1"/>
      <name val="Calibri"/>
      <family val="2"/>
      <scheme val="minor"/>
    </font>
    <font>
      <b/>
      <sz val="18"/>
      <color theme="1"/>
      <name val="Calibri (Body)"/>
    </font>
    <font>
      <sz val="14"/>
      <color theme="1"/>
      <name val="Calibri (Body)"/>
    </font>
    <font>
      <b/>
      <u/>
      <sz val="16"/>
      <color theme="1"/>
      <name val="Calibri (Body)"/>
    </font>
    <font>
      <b/>
      <sz val="16"/>
      <color theme="1"/>
      <name val="Calibri"/>
      <family val="2"/>
      <scheme val="minor"/>
    </font>
    <font>
      <b/>
      <sz val="16"/>
      <color theme="1"/>
      <name val="Calibri (Body)"/>
    </font>
    <font>
      <b/>
      <sz val="24"/>
      <color theme="1"/>
      <name val="Calibri (Body)"/>
    </font>
    <font>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0000"/>
        <bgColor indexed="64"/>
      </patternFill>
    </fill>
  </fills>
  <borders count="29">
    <border>
      <left/>
      <right/>
      <top/>
      <bottom/>
      <diagonal/>
    </border>
    <border>
      <left/>
      <right/>
      <top/>
      <bottom style="thin">
        <color theme="9"/>
      </bottom>
      <diagonal/>
    </border>
    <border>
      <left/>
      <right/>
      <top/>
      <bottom style="medium">
        <color theme="9"/>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9"/>
      </left>
      <right style="medium">
        <color theme="9"/>
      </right>
      <top/>
      <bottom/>
      <diagonal/>
    </border>
    <border>
      <left style="medium">
        <color theme="9"/>
      </left>
      <right/>
      <top/>
      <bottom/>
      <diagonal/>
    </border>
    <border>
      <left style="medium">
        <color theme="9"/>
      </left>
      <right/>
      <top/>
      <bottom style="medium">
        <color theme="9"/>
      </bottom>
      <diagonal/>
    </border>
    <border>
      <left style="medium">
        <color theme="9"/>
      </left>
      <right/>
      <top style="medium">
        <color theme="9"/>
      </top>
      <bottom style="medium">
        <color theme="9"/>
      </bottom>
      <diagonal/>
    </border>
    <border>
      <left/>
      <right style="medium">
        <color theme="9"/>
      </right>
      <top style="medium">
        <color theme="9"/>
      </top>
      <bottom style="medium">
        <color theme="9"/>
      </bottom>
      <diagonal/>
    </border>
    <border>
      <left/>
      <right/>
      <top style="thin">
        <color theme="9" tint="-0.499984740745262"/>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medium">
        <color theme="9"/>
      </right>
      <top style="medium">
        <color theme="9"/>
      </top>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style="thin">
        <color theme="9" tint="-0.499984740745262"/>
      </left>
      <right style="medium">
        <color theme="9"/>
      </right>
      <top style="medium">
        <color theme="9"/>
      </top>
      <bottom/>
      <diagonal/>
    </border>
    <border>
      <left style="thin">
        <color theme="9" tint="-0.499984740745262"/>
      </left>
      <right style="medium">
        <color theme="9"/>
      </right>
      <top/>
      <bottom/>
      <diagonal/>
    </border>
    <border>
      <left style="thin">
        <color theme="9" tint="-0.499984740745262"/>
      </left>
      <right style="medium">
        <color theme="9"/>
      </right>
      <top/>
      <bottom style="medium">
        <color theme="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1" fillId="0" borderId="0" xfId="0" applyFont="1"/>
    <xf numFmtId="0" fontId="2" fillId="0" borderId="0" xfId="0" applyFont="1"/>
    <xf numFmtId="3" fontId="2" fillId="0" borderId="0" xfId="0" applyNumberFormat="1" applyFont="1"/>
    <xf numFmtId="6" fontId="2" fillId="0" borderId="0" xfId="0" applyNumberFormat="1" applyFont="1"/>
    <xf numFmtId="0" fontId="3" fillId="0" borderId="0" xfId="0" applyFont="1"/>
    <xf numFmtId="0" fontId="4" fillId="0" borderId="0" xfId="0" applyFont="1"/>
    <xf numFmtId="0" fontId="6" fillId="0" borderId="0" xfId="0" applyFont="1"/>
    <xf numFmtId="0" fontId="7" fillId="0" borderId="0" xfId="0" applyFont="1"/>
    <xf numFmtId="0" fontId="2" fillId="0" borderId="1" xfId="0" applyFont="1" applyBorder="1"/>
    <xf numFmtId="0" fontId="8" fillId="0" borderId="0" xfId="0" applyFont="1"/>
    <xf numFmtId="0" fontId="10" fillId="0" borderId="0" xfId="0" applyFont="1"/>
    <xf numFmtId="0" fontId="11" fillId="0" borderId="0" xfId="0" applyFont="1"/>
    <xf numFmtId="164" fontId="2" fillId="0" borderId="0" xfId="0" applyNumberFormat="1" applyFont="1"/>
    <xf numFmtId="164" fontId="2" fillId="2" borderId="3" xfId="0" applyNumberFormat="1" applyFont="1" applyFill="1" applyBorder="1"/>
    <xf numFmtId="10" fontId="2" fillId="2" borderId="4" xfId="0" applyNumberFormat="1" applyFont="1" applyFill="1" applyBorder="1"/>
    <xf numFmtId="164" fontId="10" fillId="2" borderId="3" xfId="0" applyNumberFormat="1" applyFont="1" applyFill="1" applyBorder="1"/>
    <xf numFmtId="164" fontId="10" fillId="2" borderId="5" xfId="0" applyNumberFormat="1" applyFont="1" applyFill="1" applyBorder="1"/>
    <xf numFmtId="164" fontId="10" fillId="2" borderId="4" xfId="0" applyNumberFormat="1" applyFont="1" applyFill="1" applyBorder="1"/>
    <xf numFmtId="0" fontId="8" fillId="0" borderId="6" xfId="0" applyFont="1" applyBorder="1"/>
    <xf numFmtId="0" fontId="2" fillId="0" borderId="6" xfId="0" applyFont="1" applyBorder="1"/>
    <xf numFmtId="0" fontId="2" fillId="0" borderId="7" xfId="0" applyFont="1" applyBorder="1"/>
    <xf numFmtId="0" fontId="1" fillId="0" borderId="0" xfId="0" applyFont="1" applyAlignment="1">
      <alignment horizontal="right"/>
    </xf>
    <xf numFmtId="164" fontId="0" fillId="0" borderId="0" xfId="0" applyNumberFormat="1"/>
    <xf numFmtId="164" fontId="2" fillId="2" borderId="5" xfId="0" applyNumberFormat="1" applyFont="1" applyFill="1" applyBorder="1"/>
    <xf numFmtId="164" fontId="2" fillId="4" borderId="15" xfId="0" applyNumberFormat="1" applyFont="1" applyFill="1" applyBorder="1"/>
    <xf numFmtId="164" fontId="2" fillId="0" borderId="15" xfId="0" applyNumberFormat="1" applyFont="1" applyBorder="1"/>
    <xf numFmtId="164" fontId="5" fillId="0" borderId="15" xfId="0" applyNumberFormat="1" applyFont="1" applyBorder="1"/>
    <xf numFmtId="164" fontId="2" fillId="0" borderId="16" xfId="0" applyNumberFormat="1" applyFont="1" applyBorder="1"/>
    <xf numFmtId="164" fontId="5" fillId="0" borderId="19" xfId="0" applyNumberFormat="1" applyFont="1" applyBorder="1"/>
    <xf numFmtId="164" fontId="2" fillId="0" borderId="20" xfId="0" applyNumberFormat="1" applyFont="1" applyBorder="1"/>
    <xf numFmtId="164" fontId="2" fillId="0" borderId="12" xfId="0" applyNumberFormat="1" applyFont="1" applyBorder="1"/>
    <xf numFmtId="164" fontId="2" fillId="4" borderId="19" xfId="0" applyNumberFormat="1" applyFont="1" applyFill="1" applyBorder="1"/>
    <xf numFmtId="164" fontId="2" fillId="0" borderId="19" xfId="0" applyNumberFormat="1" applyFont="1" applyBorder="1"/>
    <xf numFmtId="10" fontId="2" fillId="0" borderId="12" xfId="0" applyNumberFormat="1" applyFont="1" applyBorder="1"/>
    <xf numFmtId="164" fontId="13" fillId="3" borderId="11" xfId="0" applyNumberFormat="1" applyFont="1" applyFill="1" applyBorder="1" applyProtection="1">
      <protection locked="0"/>
    </xf>
    <xf numFmtId="0" fontId="0" fillId="0" borderId="0" xfId="0" applyProtection="1">
      <protection locked="0"/>
    </xf>
    <xf numFmtId="164" fontId="2" fillId="4" borderId="0" xfId="0" applyNumberFormat="1" applyFont="1" applyFill="1" applyProtection="1">
      <protection locked="0"/>
    </xf>
    <xf numFmtId="164" fontId="13" fillId="3" borderId="17" xfId="0" applyNumberFormat="1" applyFont="1" applyFill="1" applyBorder="1" applyProtection="1">
      <protection locked="0"/>
    </xf>
    <xf numFmtId="3" fontId="2" fillId="0" borderId="0" xfId="0" applyNumberFormat="1" applyFont="1" applyProtection="1">
      <protection locked="0"/>
    </xf>
    <xf numFmtId="0" fontId="0" fillId="0" borderId="10" xfId="0" applyBorder="1" applyProtection="1">
      <protection locked="0"/>
    </xf>
    <xf numFmtId="14" fontId="2" fillId="3" borderId="12" xfId="0" applyNumberFormat="1" applyFont="1" applyFill="1" applyBorder="1" applyProtection="1">
      <protection locked="0"/>
    </xf>
    <xf numFmtId="164" fontId="2" fillId="3" borderId="12" xfId="0" applyNumberFormat="1" applyFont="1" applyFill="1" applyBorder="1" applyProtection="1">
      <protection locked="0"/>
    </xf>
    <xf numFmtId="0" fontId="2" fillId="0" borderId="10" xfId="0" applyFont="1" applyBorder="1" applyProtection="1">
      <protection locked="0"/>
    </xf>
    <xf numFmtId="10" fontId="2" fillId="3" borderId="12" xfId="0" applyNumberFormat="1" applyFont="1" applyFill="1" applyBorder="1" applyProtection="1">
      <protection locked="0"/>
    </xf>
    <xf numFmtId="0" fontId="2" fillId="0" borderId="0" xfId="0" applyFont="1" applyProtection="1">
      <protection locked="0"/>
    </xf>
    <xf numFmtId="0" fontId="2" fillId="3" borderId="12" xfId="0" applyFont="1" applyFill="1" applyBorder="1" applyProtection="1">
      <protection locked="0"/>
    </xf>
    <xf numFmtId="0" fontId="2" fillId="3" borderId="14" xfId="0" applyFont="1" applyFill="1" applyBorder="1" applyAlignment="1" applyProtection="1">
      <alignment horizontal="right"/>
      <protection locked="0"/>
    </xf>
    <xf numFmtId="0" fontId="2" fillId="3" borderId="0" xfId="0" applyFont="1" applyFill="1" applyProtection="1">
      <protection locked="0"/>
    </xf>
    <xf numFmtId="3" fontId="2" fillId="3" borderId="14" xfId="0" applyNumberFormat="1" applyFont="1" applyFill="1" applyBorder="1" applyProtection="1">
      <protection locked="0"/>
    </xf>
    <xf numFmtId="164" fontId="2" fillId="3" borderId="15" xfId="0" applyNumberFormat="1" applyFont="1" applyFill="1" applyBorder="1" applyProtection="1">
      <protection locked="0"/>
    </xf>
    <xf numFmtId="0" fontId="2" fillId="3" borderId="18" xfId="0" applyFont="1" applyFill="1" applyBorder="1" applyProtection="1">
      <protection locked="0"/>
    </xf>
    <xf numFmtId="164" fontId="2" fillId="3" borderId="19" xfId="0" applyNumberFormat="1" applyFont="1" applyFill="1" applyBorder="1" applyProtection="1">
      <protection locked="0"/>
    </xf>
    <xf numFmtId="164" fontId="2" fillId="3" borderId="19" xfId="0" applyNumberFormat="1" applyFont="1" applyFill="1" applyBorder="1" applyAlignment="1" applyProtection="1">
      <alignment horizontal="right"/>
      <protection locked="0"/>
    </xf>
    <xf numFmtId="0" fontId="2" fillId="3" borderId="12" xfId="0" applyFont="1" applyFill="1" applyBorder="1" applyAlignment="1" applyProtection="1">
      <alignment horizontal="right"/>
      <protection locked="0"/>
    </xf>
    <xf numFmtId="164" fontId="2" fillId="3" borderId="12" xfId="0" applyNumberFormat="1" applyFont="1" applyFill="1" applyBorder="1" applyAlignment="1" applyProtection="1">
      <alignment horizontal="right"/>
      <protection locked="0"/>
    </xf>
    <xf numFmtId="3" fontId="2" fillId="3" borderId="18" xfId="0" applyNumberFormat="1" applyFont="1" applyFill="1" applyBorder="1" applyProtection="1">
      <protection locked="0"/>
    </xf>
    <xf numFmtId="3" fontId="2" fillId="3" borderId="12" xfId="0" applyNumberFormat="1" applyFont="1" applyFill="1" applyBorder="1" applyProtection="1">
      <protection locked="0"/>
    </xf>
    <xf numFmtId="164" fontId="2" fillId="3" borderId="19" xfId="0" applyNumberFormat="1" applyFont="1" applyFill="1" applyBorder="1"/>
    <xf numFmtId="164" fontId="2" fillId="3" borderId="12" xfId="0" applyNumberFormat="1" applyFont="1" applyFill="1" applyBorder="1"/>
    <xf numFmtId="0" fontId="0" fillId="6" borderId="0" xfId="0" applyFill="1"/>
    <xf numFmtId="0" fontId="0" fillId="0" borderId="21" xfId="0" applyBorder="1" applyAlignment="1">
      <alignment horizont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1" fillId="5" borderId="8" xfId="0" applyFont="1" applyFill="1" applyBorder="1" applyAlignment="1">
      <alignment horizontal="center"/>
    </xf>
    <xf numFmtId="0" fontId="11" fillId="5" borderId="9" xfId="0" applyFont="1" applyFill="1" applyBorder="1" applyAlignment="1">
      <alignment horizontal="center"/>
    </xf>
    <xf numFmtId="0" fontId="12" fillId="0" borderId="0" xfId="0" applyFont="1" applyAlignment="1">
      <alignment horizontal="center"/>
    </xf>
    <xf numFmtId="0" fontId="10" fillId="5" borderId="8" xfId="0" applyFont="1" applyFill="1" applyBorder="1" applyAlignment="1">
      <alignment horizontal="center"/>
    </xf>
    <xf numFmtId="0" fontId="10" fillId="5" borderId="13" xfId="0" applyFont="1" applyFill="1" applyBorder="1" applyAlignment="1">
      <alignment horizontal="center"/>
    </xf>
    <xf numFmtId="0" fontId="10" fillId="5" borderId="9" xfId="0" applyFont="1" applyFill="1" applyBorder="1" applyAlignment="1">
      <alignment horizontal="center"/>
    </xf>
    <xf numFmtId="0" fontId="9" fillId="5" borderId="9" xfId="0" applyFont="1" applyFill="1" applyBorder="1" applyAlignment="1">
      <alignment horizontal="center"/>
    </xf>
    <xf numFmtId="0" fontId="11" fillId="7" borderId="8" xfId="0" applyFont="1" applyFill="1" applyBorder="1" applyAlignment="1">
      <alignment horizontal="center"/>
    </xf>
    <xf numFmtId="0" fontId="11" fillId="7" borderId="9" xfId="0" applyFont="1" applyFill="1" applyBorder="1" applyAlignment="1">
      <alignment horizontal="center"/>
    </xf>
    <xf numFmtId="0" fontId="2" fillId="3" borderId="12" xfId="0" applyFont="1" applyFill="1" applyBorder="1" applyAlignment="1" applyProtection="1">
      <alignment horizontal="center"/>
      <protection locked="0"/>
    </xf>
    <xf numFmtId="0" fontId="2" fillId="0" borderId="2"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491DD-EA65-234D-93CA-347906B65599}">
  <dimension ref="A1:R105"/>
  <sheetViews>
    <sheetView tabSelected="1" topLeftCell="A47" zoomScale="86" zoomScaleNormal="60" workbookViewId="0">
      <selection activeCell="C64" sqref="C64"/>
    </sheetView>
  </sheetViews>
  <sheetFormatPr defaultColWidth="11.25" defaultRowHeight="18"/>
  <cols>
    <col min="1" max="1" width="7.25" customWidth="1"/>
    <col min="2" max="2" width="36.75" customWidth="1"/>
    <col min="3" max="3" width="15.75" style="2" customWidth="1"/>
    <col min="6" max="6" width="36.75" customWidth="1"/>
    <col min="7" max="7" width="15.75" style="2" customWidth="1"/>
    <col min="8" max="8" width="8" customWidth="1"/>
    <col min="9" max="9" width="22.75" customWidth="1"/>
    <col min="12" max="12" width="23.75" customWidth="1"/>
    <col min="15" max="15" width="23.75" customWidth="1"/>
    <col min="18" max="18" width="21.25" customWidth="1"/>
    <col min="21" max="21" width="23.75" customWidth="1"/>
  </cols>
  <sheetData>
    <row r="1" spans="2:9" ht="18.600000000000001" thickBot="1"/>
    <row r="2" spans="2:9" ht="227.45" customHeight="1">
      <c r="B2" s="61" t="s">
        <v>0</v>
      </c>
      <c r="C2" s="62"/>
      <c r="D2" s="62"/>
      <c r="E2" s="62"/>
      <c r="F2" s="62"/>
      <c r="G2" s="62"/>
      <c r="H2" s="62"/>
      <c r="I2" s="63"/>
    </row>
    <row r="3" spans="2:9" ht="18" customHeight="1">
      <c r="B3" s="64"/>
      <c r="C3" s="65"/>
      <c r="D3" s="65"/>
      <c r="E3" s="65"/>
      <c r="F3" s="65"/>
      <c r="G3" s="65"/>
      <c r="H3" s="65"/>
      <c r="I3" s="66"/>
    </row>
    <row r="4" spans="2:9" ht="18" customHeight="1">
      <c r="B4" s="64"/>
      <c r="C4" s="65"/>
      <c r="D4" s="65"/>
      <c r="E4" s="65"/>
      <c r="F4" s="65"/>
      <c r="G4" s="65"/>
      <c r="H4" s="65"/>
      <c r="I4" s="66"/>
    </row>
    <row r="5" spans="2:9" ht="18" customHeight="1">
      <c r="B5" s="64"/>
      <c r="C5" s="65"/>
      <c r="D5" s="65"/>
      <c r="E5" s="65"/>
      <c r="F5" s="65"/>
      <c r="G5" s="65"/>
      <c r="H5" s="65"/>
      <c r="I5" s="66"/>
    </row>
    <row r="6" spans="2:9" ht="18" customHeight="1">
      <c r="B6" s="64"/>
      <c r="C6" s="65"/>
      <c r="D6" s="65"/>
      <c r="E6" s="65"/>
      <c r="F6" s="65"/>
      <c r="G6" s="65"/>
      <c r="H6" s="65"/>
      <c r="I6" s="66"/>
    </row>
    <row r="7" spans="2:9" ht="18" customHeight="1">
      <c r="B7" s="64"/>
      <c r="C7" s="65"/>
      <c r="D7" s="65"/>
      <c r="E7" s="65"/>
      <c r="F7" s="65"/>
      <c r="G7" s="65"/>
      <c r="H7" s="65"/>
      <c r="I7" s="66"/>
    </row>
    <row r="8" spans="2:9" ht="18" customHeight="1">
      <c r="B8" s="64"/>
      <c r="C8" s="65"/>
      <c r="D8" s="65"/>
      <c r="E8" s="65"/>
      <c r="F8" s="65"/>
      <c r="G8" s="65"/>
      <c r="H8" s="65"/>
      <c r="I8" s="66"/>
    </row>
    <row r="9" spans="2:9" ht="18" customHeight="1">
      <c r="B9" s="64"/>
      <c r="C9" s="65"/>
      <c r="D9" s="65"/>
      <c r="E9" s="65"/>
      <c r="F9" s="65"/>
      <c r="G9" s="65"/>
      <c r="H9" s="65"/>
      <c r="I9" s="66"/>
    </row>
    <row r="10" spans="2:9" ht="18" customHeight="1">
      <c r="B10" s="64"/>
      <c r="C10" s="65"/>
      <c r="D10" s="65"/>
      <c r="E10" s="65"/>
      <c r="F10" s="65"/>
      <c r="G10" s="65"/>
      <c r="H10" s="65"/>
      <c r="I10" s="66"/>
    </row>
    <row r="11" spans="2:9" ht="18" customHeight="1">
      <c r="B11" s="64"/>
      <c r="C11" s="65"/>
      <c r="D11" s="65"/>
      <c r="E11" s="65"/>
      <c r="F11" s="65"/>
      <c r="G11" s="65"/>
      <c r="H11" s="65"/>
      <c r="I11" s="66"/>
    </row>
    <row r="12" spans="2:9" ht="18" customHeight="1">
      <c r="B12" s="64"/>
      <c r="C12" s="65"/>
      <c r="D12" s="65"/>
      <c r="E12" s="65"/>
      <c r="F12" s="65"/>
      <c r="G12" s="65"/>
      <c r="H12" s="65"/>
      <c r="I12" s="66"/>
    </row>
    <row r="13" spans="2:9" ht="18" customHeight="1" thickBot="1">
      <c r="B13" s="67"/>
      <c r="C13" s="68"/>
      <c r="D13" s="68"/>
      <c r="E13" s="68"/>
      <c r="F13" s="68"/>
      <c r="G13" s="68"/>
      <c r="H13" s="68"/>
      <c r="I13" s="69"/>
    </row>
    <row r="14" spans="2:9" ht="33" customHeight="1">
      <c r="B14" s="72" t="s">
        <v>1</v>
      </c>
      <c r="C14" s="65"/>
      <c r="D14" s="65"/>
      <c r="E14" s="65"/>
      <c r="F14" s="65"/>
      <c r="G14" s="65"/>
    </row>
    <row r="15" spans="2:9">
      <c r="G15" s="2" t="s">
        <v>2</v>
      </c>
    </row>
    <row r="16" spans="2:9" ht="21" thickBot="1">
      <c r="B16" s="22" t="s">
        <v>3</v>
      </c>
      <c r="C16" s="80" t="s">
        <v>4</v>
      </c>
      <c r="D16" s="80"/>
      <c r="E16" s="80"/>
      <c r="F16" s="80"/>
      <c r="G16" s="48" t="s">
        <v>5</v>
      </c>
      <c r="H16" s="60"/>
    </row>
    <row r="17" spans="1:18" ht="21" thickBot="1">
      <c r="B17" s="1"/>
    </row>
    <row r="18" spans="1:18" ht="24" thickBot="1">
      <c r="A18" s="60"/>
      <c r="B18" s="7" t="s">
        <v>6</v>
      </c>
      <c r="C18" s="35">
        <v>80000</v>
      </c>
      <c r="D18" s="36"/>
      <c r="F18" s="73" t="s">
        <v>7</v>
      </c>
      <c r="G18" s="74"/>
      <c r="I18" s="6"/>
      <c r="J18" s="2"/>
    </row>
    <row r="19" spans="1:18" ht="21" customHeight="1" thickBot="1">
      <c r="B19" s="7"/>
      <c r="C19" s="37"/>
      <c r="D19" s="36"/>
      <c r="F19" s="19" t="s">
        <v>8</v>
      </c>
      <c r="G19" s="49"/>
      <c r="H19" s="2"/>
      <c r="I19" s="2"/>
      <c r="J19" s="2"/>
    </row>
    <row r="20" spans="1:18" ht="23.45" thickBot="1">
      <c r="A20" s="60"/>
      <c r="B20" s="8" t="s">
        <v>9</v>
      </c>
      <c r="C20" s="38">
        <v>20000</v>
      </c>
      <c r="D20" s="36"/>
      <c r="F20" s="20" t="s">
        <v>10</v>
      </c>
      <c r="G20" s="25">
        <f>C28+(G19*C26)</f>
        <v>0</v>
      </c>
      <c r="H20" s="2"/>
      <c r="I20" s="5"/>
    </row>
    <row r="21" spans="1:18">
      <c r="B21" s="5"/>
      <c r="C21" s="39"/>
      <c r="D21" s="36"/>
      <c r="F21" s="20" t="s">
        <v>11</v>
      </c>
      <c r="G21" s="26">
        <f>C26</f>
        <v>369.98</v>
      </c>
      <c r="H21" s="2"/>
      <c r="I21" s="5"/>
    </row>
    <row r="22" spans="1:18" ht="21">
      <c r="B22" s="12" t="s">
        <v>12</v>
      </c>
      <c r="C22" s="39"/>
      <c r="D22" s="40"/>
      <c r="F22" s="20" t="s">
        <v>13</v>
      </c>
      <c r="G22" s="26">
        <f>G21*9</f>
        <v>3329.82</v>
      </c>
      <c r="H22" s="4"/>
    </row>
    <row r="23" spans="1:18">
      <c r="B23" s="2" t="s">
        <v>14</v>
      </c>
      <c r="C23" s="41"/>
      <c r="D23" s="36"/>
      <c r="F23" s="20" t="s">
        <v>15</v>
      </c>
      <c r="G23" s="27">
        <f>G19*C74+9*15</f>
        <v>135</v>
      </c>
    </row>
    <row r="24" spans="1:18">
      <c r="B24" s="2" t="s">
        <v>16</v>
      </c>
      <c r="C24" s="42"/>
      <c r="D24" s="43"/>
      <c r="E24" s="2"/>
      <c r="F24" s="20" t="s">
        <v>17</v>
      </c>
      <c r="G24" s="50"/>
      <c r="H24" s="2"/>
      <c r="I24" s="2"/>
      <c r="J24" s="3"/>
      <c r="K24" s="2"/>
      <c r="L24" s="2"/>
    </row>
    <row r="25" spans="1:18">
      <c r="B25" s="2" t="s">
        <v>18</v>
      </c>
      <c r="C25" s="44"/>
      <c r="D25" s="45"/>
      <c r="E25" s="2"/>
      <c r="F25" s="20" t="s">
        <v>19</v>
      </c>
      <c r="G25" s="28">
        <f>IF(C44="Yes",C46,0)</f>
        <v>0</v>
      </c>
      <c r="H25" s="2"/>
      <c r="I25" s="2"/>
      <c r="J25" s="3"/>
      <c r="K25" s="2"/>
      <c r="L25" s="2"/>
    </row>
    <row r="26" spans="1:18">
      <c r="A26" s="60" t="s">
        <v>20</v>
      </c>
      <c r="B26" s="2" t="s">
        <v>21</v>
      </c>
      <c r="C26" s="42">
        <v>369.98</v>
      </c>
      <c r="D26" s="45"/>
      <c r="E26" s="2"/>
      <c r="F26" s="20" t="s">
        <v>22</v>
      </c>
      <c r="G26" s="24">
        <f>G24+G20+G22-C73-G25</f>
        <v>-17120.18</v>
      </c>
      <c r="H26" s="2"/>
      <c r="I26" s="2"/>
      <c r="J26" s="3"/>
      <c r="K26" s="2"/>
      <c r="L26" s="2"/>
    </row>
    <row r="27" spans="1:18" ht="18.600000000000001" thickBot="1">
      <c r="A27" s="60" t="s">
        <v>20</v>
      </c>
      <c r="B27" s="2" t="s">
        <v>23</v>
      </c>
      <c r="C27" s="42">
        <v>50656.13</v>
      </c>
      <c r="D27" s="45"/>
      <c r="E27" s="2"/>
      <c r="F27" s="21" t="s">
        <v>24</v>
      </c>
      <c r="G27" s="15">
        <f>G26/(C73+C75+(G19*C74))</f>
        <v>-0.67269862475442044</v>
      </c>
      <c r="H27" s="2"/>
      <c r="I27" s="2"/>
      <c r="J27" s="3"/>
      <c r="K27" s="2"/>
      <c r="L27" s="2"/>
    </row>
    <row r="28" spans="1:18" ht="18.600000000000001" thickBot="1">
      <c r="B28" s="2" t="s">
        <v>25</v>
      </c>
      <c r="C28" s="42"/>
      <c r="D28" s="45"/>
      <c r="E28" s="2"/>
      <c r="F28" s="2"/>
      <c r="H28" s="2"/>
      <c r="I28" s="2"/>
      <c r="J28" s="2"/>
      <c r="K28" s="2"/>
      <c r="L28" s="2"/>
    </row>
    <row r="29" spans="1:18" ht="21.6" thickBot="1">
      <c r="B29" s="2" t="s">
        <v>26</v>
      </c>
      <c r="C29" s="41"/>
      <c r="D29" s="45"/>
      <c r="E29" s="2"/>
      <c r="F29" s="73" t="s">
        <v>27</v>
      </c>
      <c r="G29" s="75"/>
      <c r="H29" s="2"/>
      <c r="I29" s="2"/>
      <c r="J29" s="2"/>
      <c r="K29" s="2"/>
      <c r="L29" s="2"/>
    </row>
    <row r="30" spans="1:18">
      <c r="B30" s="2" t="s">
        <v>28</v>
      </c>
      <c r="C30" s="46"/>
      <c r="D30" s="45"/>
      <c r="E30" s="2"/>
      <c r="F30" s="19" t="s">
        <v>29</v>
      </c>
      <c r="G30" s="51"/>
      <c r="H30" s="2"/>
      <c r="I30" s="2"/>
      <c r="J30" s="2"/>
      <c r="K30" s="2"/>
      <c r="L30" s="2"/>
    </row>
    <row r="31" spans="1:18">
      <c r="A31" s="60"/>
      <c r="B31" s="2" t="s">
        <v>30</v>
      </c>
      <c r="C31" s="47" t="s">
        <v>31</v>
      </c>
      <c r="D31" s="45"/>
      <c r="E31" s="2"/>
      <c r="F31" s="20" t="s">
        <v>32</v>
      </c>
      <c r="G31" s="52"/>
      <c r="H31" s="2"/>
      <c r="I31" s="2"/>
      <c r="J31" s="2"/>
      <c r="K31" s="2"/>
      <c r="L31" s="2"/>
    </row>
    <row r="32" spans="1:18">
      <c r="B32" s="2" t="s">
        <v>33</v>
      </c>
      <c r="C32" s="79"/>
      <c r="D32" s="79"/>
      <c r="E32" s="2"/>
      <c r="F32" s="20" t="s">
        <v>34</v>
      </c>
      <c r="G32" s="52"/>
      <c r="I32" s="5"/>
      <c r="L32" s="5"/>
      <c r="O32" s="5"/>
      <c r="R32" s="5"/>
    </row>
    <row r="33" spans="1:16">
      <c r="B33" s="2"/>
      <c r="C33" s="79"/>
      <c r="D33" s="79"/>
      <c r="E33" s="2"/>
      <c r="F33" s="20" t="s">
        <v>35</v>
      </c>
      <c r="G33" s="29">
        <f>G32*9</f>
        <v>0</v>
      </c>
    </row>
    <row r="34" spans="1:16" ht="21">
      <c r="B34" s="11" t="s">
        <v>36</v>
      </c>
      <c r="D34" s="4"/>
      <c r="E34" s="2"/>
      <c r="F34" s="20" t="s">
        <v>15</v>
      </c>
      <c r="G34" s="29">
        <f>G30*C74+9*15</f>
        <v>135</v>
      </c>
    </row>
    <row r="35" spans="1:16">
      <c r="B35" s="2" t="s">
        <v>37</v>
      </c>
      <c r="C35" s="59"/>
      <c r="D35" s="2"/>
      <c r="E35" s="2"/>
      <c r="F35" s="20" t="s">
        <v>17</v>
      </c>
      <c r="G35" s="52"/>
    </row>
    <row r="36" spans="1:16" ht="18.600000000000001" thickBot="1">
      <c r="A36" s="60"/>
      <c r="B36" s="2" t="s">
        <v>38</v>
      </c>
      <c r="C36" s="42">
        <v>300</v>
      </c>
      <c r="D36" s="2"/>
      <c r="E36" s="2"/>
      <c r="F36" s="20" t="s">
        <v>19</v>
      </c>
      <c r="G36" s="30">
        <f>IF(C44="Yes",C46,0)</f>
        <v>0</v>
      </c>
    </row>
    <row r="37" spans="1:16">
      <c r="A37" s="60"/>
      <c r="B37" s="2" t="s">
        <v>39</v>
      </c>
      <c r="C37" s="42">
        <v>100</v>
      </c>
      <c r="D37" s="2"/>
      <c r="E37" s="2"/>
      <c r="F37" s="20" t="s">
        <v>22</v>
      </c>
      <c r="G37" s="14">
        <f>G35+G33+G31-G36-C73-G34-C75</f>
        <v>-25585</v>
      </c>
    </row>
    <row r="38" spans="1:16" ht="18.600000000000001" thickBot="1">
      <c r="A38" s="60"/>
      <c r="B38" s="2" t="s">
        <v>40</v>
      </c>
      <c r="C38" s="42">
        <v>50</v>
      </c>
      <c r="D38" s="2"/>
      <c r="E38" s="2"/>
      <c r="F38" s="21" t="s">
        <v>24</v>
      </c>
      <c r="G38" s="15">
        <f>G37/(C73+G34+C75)</f>
        <v>-1</v>
      </c>
      <c r="I38" s="2"/>
      <c r="J38" s="3"/>
    </row>
    <row r="39" spans="1:16" ht="18.600000000000001" thickBot="1">
      <c r="B39" s="2" t="s">
        <v>41</v>
      </c>
      <c r="C39" s="42"/>
      <c r="D39" s="2"/>
      <c r="E39" s="2"/>
      <c r="F39" s="2"/>
      <c r="G39" s="13"/>
      <c r="I39" s="2"/>
      <c r="J39" s="3"/>
    </row>
    <row r="40" spans="1:16" ht="21.6" thickBot="1">
      <c r="B40" s="2" t="s">
        <v>42</v>
      </c>
      <c r="C40" s="42"/>
      <c r="D40" s="4"/>
      <c r="E40" s="2"/>
      <c r="F40" s="70" t="s">
        <v>43</v>
      </c>
      <c r="G40" s="76"/>
      <c r="I40" s="9"/>
      <c r="J40" s="3"/>
      <c r="O40" s="2"/>
      <c r="P40" s="2"/>
    </row>
    <row r="41" spans="1:16">
      <c r="B41" s="2" t="s">
        <v>44</v>
      </c>
      <c r="C41" s="13">
        <f>C35+C36+C37+C38+C39+C40</f>
        <v>450</v>
      </c>
      <c r="E41" s="2"/>
      <c r="F41" s="19" t="s">
        <v>45</v>
      </c>
      <c r="G41" s="51"/>
      <c r="I41" s="2"/>
      <c r="J41" s="3"/>
      <c r="O41" s="2"/>
      <c r="P41" s="2"/>
    </row>
    <row r="42" spans="1:16">
      <c r="C42" s="13"/>
      <c r="D42" s="4"/>
      <c r="E42" s="2"/>
      <c r="F42" s="19" t="s">
        <v>46</v>
      </c>
      <c r="G42" s="32">
        <f>C27+(G41*C26)+C39+((C54+C55+C56+C57)*G41)+C64</f>
        <v>55656.13</v>
      </c>
    </row>
    <row r="43" spans="1:16" ht="21">
      <c r="B43" s="12" t="s">
        <v>47</v>
      </c>
      <c r="D43" s="4"/>
      <c r="E43" s="2"/>
      <c r="F43" s="19" t="s">
        <v>48</v>
      </c>
      <c r="G43" s="53"/>
    </row>
    <row r="44" spans="1:16">
      <c r="A44" s="60"/>
      <c r="B44" s="10" t="s">
        <v>49</v>
      </c>
      <c r="C44" s="54" t="s">
        <v>50</v>
      </c>
      <c r="D44" s="4"/>
      <c r="E44" s="2"/>
      <c r="F44" s="19" t="s">
        <v>51</v>
      </c>
      <c r="G44" s="52"/>
    </row>
    <row r="45" spans="1:16">
      <c r="B45" s="2" t="s">
        <v>52</v>
      </c>
      <c r="C45" s="31">
        <f>C20*0.25</f>
        <v>5000</v>
      </c>
      <c r="D45" s="4" t="s">
        <v>53</v>
      </c>
      <c r="E45" s="2"/>
      <c r="F45" s="19" t="s">
        <v>54</v>
      </c>
      <c r="G45" s="33">
        <f>C73</f>
        <v>20450</v>
      </c>
    </row>
    <row r="46" spans="1:16">
      <c r="B46" s="2" t="s">
        <v>55</v>
      </c>
      <c r="C46" s="31">
        <f>C20*0.75</f>
        <v>15000</v>
      </c>
      <c r="D46" s="2"/>
      <c r="E46" s="2"/>
      <c r="F46" s="20" t="s">
        <v>15</v>
      </c>
      <c r="G46" s="33">
        <f>G41*C74</f>
        <v>0</v>
      </c>
    </row>
    <row r="47" spans="1:16">
      <c r="B47" s="2" t="s">
        <v>56</v>
      </c>
      <c r="C47" s="55" t="s">
        <v>57</v>
      </c>
      <c r="D47" s="2"/>
      <c r="E47" s="2"/>
      <c r="F47" s="20" t="s">
        <v>58</v>
      </c>
      <c r="G47" s="33">
        <f>C75</f>
        <v>5000</v>
      </c>
      <c r="H47" s="2"/>
      <c r="I47" s="2"/>
    </row>
    <row r="48" spans="1:16" ht="18.600000000000001" thickBot="1">
      <c r="B48" s="2" t="s">
        <v>59</v>
      </c>
      <c r="C48" s="34">
        <f>IF(C47="1-year",0.12,IF(C47="2-year",0.125,IF(C47="3-year",0.13,)))</f>
        <v>0.12</v>
      </c>
      <c r="D48" s="2"/>
      <c r="E48" s="2"/>
      <c r="F48" s="20" t="s">
        <v>19</v>
      </c>
      <c r="G48" s="30">
        <f>IF(C44="Yes",C46,0)</f>
        <v>0</v>
      </c>
      <c r="H48" s="2"/>
      <c r="I48" s="2"/>
    </row>
    <row r="49" spans="1:9">
      <c r="B49" s="2" t="s">
        <v>60</v>
      </c>
      <c r="C49" s="31">
        <f>IF(C44="Yes",C46*C48/12,0)</f>
        <v>0</v>
      </c>
      <c r="D49" s="2"/>
      <c r="E49" s="2"/>
      <c r="F49" s="20" t="s">
        <v>22</v>
      </c>
      <c r="G49" s="14">
        <f>IF(G43="Yes",G44-G45-G46-G47-G48,G42-G45-G46-G47-G48)</f>
        <v>30206.129999999997</v>
      </c>
      <c r="H49" s="2"/>
      <c r="I49" s="2"/>
    </row>
    <row r="50" spans="1:9" ht="18.600000000000001" thickBot="1">
      <c r="B50" s="2"/>
      <c r="C50" s="13"/>
      <c r="D50" s="2"/>
      <c r="E50" s="2"/>
      <c r="F50" s="21" t="s">
        <v>24</v>
      </c>
      <c r="G50" s="15">
        <f>G49/(G47+G46+G45)</f>
        <v>1.1868813359528487</v>
      </c>
      <c r="H50" s="2"/>
      <c r="I50" s="2"/>
    </row>
    <row r="51" spans="1:9" ht="21.6" thickBot="1">
      <c r="B51" s="11" t="s">
        <v>61</v>
      </c>
      <c r="C51" s="13"/>
      <c r="D51" s="2"/>
      <c r="E51" s="2"/>
      <c r="F51" s="2"/>
      <c r="G51" s="13"/>
    </row>
    <row r="52" spans="1:9" ht="21.6" thickBot="1">
      <c r="A52" s="60"/>
      <c r="B52" s="2" t="s">
        <v>62</v>
      </c>
      <c r="C52" s="59">
        <v>45</v>
      </c>
      <c r="D52" s="2"/>
      <c r="E52" s="2"/>
      <c r="F52" s="77" t="s">
        <v>63</v>
      </c>
      <c r="G52" s="78"/>
    </row>
    <row r="53" spans="1:9">
      <c r="B53" s="2" t="s">
        <v>64</v>
      </c>
      <c r="C53" s="31">
        <f>C49</f>
        <v>0</v>
      </c>
      <c r="D53" s="2"/>
      <c r="E53" s="2"/>
      <c r="F53" s="19" t="s">
        <v>65</v>
      </c>
      <c r="G53" s="56">
        <v>8</v>
      </c>
      <c r="H53" s="60"/>
    </row>
    <row r="54" spans="1:9">
      <c r="A54" s="60"/>
      <c r="B54" s="2" t="s">
        <v>66</v>
      </c>
      <c r="C54" s="42">
        <v>25</v>
      </c>
      <c r="D54" s="2"/>
      <c r="E54" s="2"/>
      <c r="F54" s="19" t="s">
        <v>67</v>
      </c>
      <c r="G54" s="33">
        <f>C27+(G53*C26)+C39+((C54+C55+C56+C57)*G53)+C64</f>
        <v>60015.97</v>
      </c>
    </row>
    <row r="55" spans="1:9">
      <c r="A55" s="60"/>
      <c r="B55" s="2" t="s">
        <v>68</v>
      </c>
      <c r="C55" s="42">
        <v>150</v>
      </c>
      <c r="D55" s="2"/>
      <c r="E55" s="2"/>
      <c r="F55" s="19" t="s">
        <v>69</v>
      </c>
      <c r="G55" s="33">
        <f>C18*0.6</f>
        <v>48000</v>
      </c>
      <c r="H55" s="60" t="s">
        <v>70</v>
      </c>
      <c r="I55" s="60"/>
    </row>
    <row r="56" spans="1:9">
      <c r="B56" s="2" t="s">
        <v>71</v>
      </c>
      <c r="C56" s="42">
        <v>0</v>
      </c>
      <c r="D56" s="2"/>
      <c r="E56" s="2"/>
      <c r="F56" s="19" t="s">
        <v>72</v>
      </c>
      <c r="G56" s="32">
        <f>IF(G55&gt;G54,G54,G55)</f>
        <v>48000</v>
      </c>
    </row>
    <row r="57" spans="1:9">
      <c r="B57" s="2" t="s">
        <v>73</v>
      </c>
      <c r="C57" s="42">
        <v>0</v>
      </c>
      <c r="D57" s="2"/>
      <c r="E57" s="2"/>
      <c r="F57" s="20" t="s">
        <v>54</v>
      </c>
      <c r="G57" s="33">
        <f>C73</f>
        <v>20450</v>
      </c>
    </row>
    <row r="58" spans="1:9">
      <c r="B58" s="2" t="s">
        <v>74</v>
      </c>
      <c r="C58" s="13">
        <f>C52+C53+C54+C55+C56+C57</f>
        <v>220</v>
      </c>
      <c r="D58" s="2"/>
      <c r="E58" s="2"/>
      <c r="F58" s="20" t="s">
        <v>15</v>
      </c>
      <c r="G58" s="33">
        <f>G53*C74</f>
        <v>1760</v>
      </c>
    </row>
    <row r="59" spans="1:9">
      <c r="B59" s="2"/>
      <c r="C59" s="13"/>
      <c r="D59" s="4"/>
      <c r="E59" s="2"/>
      <c r="F59" s="20" t="s">
        <v>75</v>
      </c>
      <c r="G59" s="33">
        <f>C75</f>
        <v>5000</v>
      </c>
    </row>
    <row r="60" spans="1:9" ht="21">
      <c r="B60" s="11" t="s">
        <v>76</v>
      </c>
      <c r="C60" s="13"/>
      <c r="E60" s="2"/>
      <c r="F60" s="20" t="s">
        <v>77</v>
      </c>
      <c r="G60" s="33">
        <f>C71</f>
        <v>0</v>
      </c>
    </row>
    <row r="61" spans="1:9" ht="18.600000000000001" thickBot="1">
      <c r="B61" s="2" t="s">
        <v>78</v>
      </c>
      <c r="C61" s="31">
        <f>IF(G16&gt;0,VLOOKUP(Sheet1!G16,Sheet2!A1:B52,2,FALSE),0)</f>
        <v>3350</v>
      </c>
      <c r="D61" s="2"/>
      <c r="E61" s="2"/>
      <c r="F61" s="20" t="s">
        <v>19</v>
      </c>
      <c r="G61" s="30">
        <f>IF(C44="Yes",C46,0)</f>
        <v>0</v>
      </c>
    </row>
    <row r="62" spans="1:9">
      <c r="B62" s="2" t="s">
        <v>79</v>
      </c>
      <c r="C62" s="42">
        <v>0</v>
      </c>
      <c r="D62" s="2"/>
      <c r="E62" s="2"/>
      <c r="F62" s="20" t="s">
        <v>22</v>
      </c>
      <c r="G62" s="14">
        <f>G56-G57-G58-G59-G61+G60</f>
        <v>20790</v>
      </c>
    </row>
    <row r="63" spans="1:9" ht="18.600000000000001" thickBot="1">
      <c r="B63" s="2" t="s">
        <v>80</v>
      </c>
      <c r="C63" s="46">
        <v>1650</v>
      </c>
      <c r="D63" s="2"/>
      <c r="E63" s="2"/>
      <c r="F63" s="21" t="s">
        <v>24</v>
      </c>
      <c r="G63" s="15">
        <f>G62/(G59+G58+G57)</f>
        <v>0.7640573318632855</v>
      </c>
    </row>
    <row r="64" spans="1:9" ht="18.600000000000001" thickBot="1">
      <c r="B64" s="2" t="s">
        <v>81</v>
      </c>
      <c r="C64" s="13">
        <f>C61+C62+C63</f>
        <v>5000</v>
      </c>
      <c r="D64" s="2"/>
      <c r="E64" s="2"/>
      <c r="F64" s="2"/>
      <c r="G64" s="13"/>
    </row>
    <row r="65" spans="2:12" ht="21.6" thickBot="1">
      <c r="B65" s="2"/>
      <c r="C65" s="13"/>
      <c r="D65" s="2"/>
      <c r="E65" s="2"/>
      <c r="F65" s="70" t="s">
        <v>82</v>
      </c>
      <c r="G65" s="71"/>
    </row>
    <row r="66" spans="2:12" ht="21">
      <c r="B66" s="11" t="s">
        <v>83</v>
      </c>
      <c r="C66" s="13"/>
      <c r="D66" s="2"/>
      <c r="E66" s="2"/>
      <c r="F66" s="19" t="s">
        <v>84</v>
      </c>
      <c r="G66" s="56">
        <v>3</v>
      </c>
      <c r="H66" s="2"/>
      <c r="I66" s="2"/>
      <c r="J66" s="2"/>
      <c r="K66" s="2"/>
      <c r="L66" s="2"/>
    </row>
    <row r="67" spans="2:12">
      <c r="B67" s="2" t="s">
        <v>85</v>
      </c>
      <c r="C67" s="42">
        <v>0</v>
      </c>
      <c r="D67" s="2"/>
      <c r="E67" s="2"/>
      <c r="F67" s="20" t="s">
        <v>86</v>
      </c>
      <c r="G67" s="52">
        <v>50</v>
      </c>
      <c r="H67" s="2"/>
      <c r="I67" s="2"/>
      <c r="J67" s="2"/>
      <c r="K67" s="2"/>
      <c r="L67" s="2"/>
    </row>
    <row r="68" spans="2:12">
      <c r="B68" s="2" t="s">
        <v>87</v>
      </c>
      <c r="C68" s="42">
        <v>0</v>
      </c>
      <c r="D68" s="2"/>
      <c r="E68" s="2"/>
      <c r="F68" s="20" t="s">
        <v>88</v>
      </c>
      <c r="G68" s="52">
        <v>5000</v>
      </c>
      <c r="H68" s="2"/>
      <c r="I68" s="2"/>
      <c r="J68" s="2"/>
      <c r="K68" s="2"/>
      <c r="L68" s="2"/>
    </row>
    <row r="69" spans="2:12">
      <c r="B69" s="2" t="s">
        <v>89</v>
      </c>
      <c r="C69" s="57">
        <v>0</v>
      </c>
      <c r="D69" s="2"/>
      <c r="E69" s="2"/>
      <c r="F69" s="20" t="s">
        <v>90</v>
      </c>
      <c r="G69" s="33">
        <f>G66*C74+C73+C75+C71+G67+G68</f>
        <v>31160</v>
      </c>
      <c r="H69" s="2"/>
      <c r="I69" s="2"/>
      <c r="J69" s="2"/>
      <c r="K69" s="2"/>
      <c r="L69" s="2"/>
    </row>
    <row r="70" spans="2:12">
      <c r="B70" s="2" t="s">
        <v>91</v>
      </c>
      <c r="C70" s="44">
        <v>0</v>
      </c>
      <c r="D70" s="2"/>
      <c r="E70" s="2"/>
      <c r="F70" s="20" t="s">
        <v>92</v>
      </c>
      <c r="G70" s="58">
        <v>100000</v>
      </c>
      <c r="H70" s="2"/>
      <c r="I70" s="2"/>
      <c r="J70" s="2"/>
      <c r="K70" s="2"/>
      <c r="L70" s="2"/>
    </row>
    <row r="71" spans="2:12" ht="18.600000000000001" thickBot="1">
      <c r="B71" s="2" t="s">
        <v>93</v>
      </c>
      <c r="C71" s="13">
        <f>C69*C68-(C68*C70*C69)-C67</f>
        <v>0</v>
      </c>
      <c r="D71" s="2"/>
      <c r="E71" s="2"/>
      <c r="F71" s="20" t="s">
        <v>94</v>
      </c>
      <c r="G71" s="30">
        <f>IF(C44="Yes",C46,0)</f>
        <v>0</v>
      </c>
      <c r="H71" s="2"/>
      <c r="I71" s="2"/>
      <c r="J71" s="2"/>
      <c r="K71" s="2"/>
      <c r="L71" s="2"/>
    </row>
    <row r="72" spans="2:12" ht="18.600000000000001" thickBot="1">
      <c r="B72" s="2"/>
      <c r="D72" s="2"/>
      <c r="F72" s="20" t="s">
        <v>95</v>
      </c>
      <c r="G72" s="14">
        <f>G70-G69-G71-G68</f>
        <v>63840</v>
      </c>
      <c r="I72" s="2"/>
      <c r="J72" s="2"/>
      <c r="L72" s="2"/>
    </row>
    <row r="73" spans="2:12" ht="21.6" thickBot="1">
      <c r="B73" s="11" t="s">
        <v>96</v>
      </c>
      <c r="C73" s="16">
        <f>IF(C44="No",C20+C41+C67,C45+C41)</f>
        <v>20450</v>
      </c>
      <c r="D73" s="2"/>
      <c r="F73" s="21" t="s">
        <v>24</v>
      </c>
      <c r="G73" s="15">
        <f>G72/G69</f>
        <v>2.0487804878048781</v>
      </c>
      <c r="L73" s="2"/>
    </row>
    <row r="74" spans="2:12" ht="21">
      <c r="B74" s="11" t="s">
        <v>97</v>
      </c>
      <c r="C74" s="17">
        <f>C58</f>
        <v>220</v>
      </c>
      <c r="D74" s="2"/>
      <c r="F74" s="2"/>
      <c r="L74" s="2"/>
    </row>
    <row r="75" spans="2:12" ht="21.6" thickBot="1">
      <c r="B75" s="11" t="s">
        <v>98</v>
      </c>
      <c r="C75" s="18">
        <f>C64</f>
        <v>5000</v>
      </c>
      <c r="D75" s="2"/>
      <c r="F75" s="2"/>
      <c r="L75" s="2"/>
    </row>
    <row r="76" spans="2:12">
      <c r="D76" s="2"/>
      <c r="F76" s="2"/>
    </row>
    <row r="77" spans="2:12">
      <c r="D77" s="2"/>
      <c r="F77" s="2"/>
    </row>
    <row r="78" spans="2:12">
      <c r="D78" s="2"/>
    </row>
    <row r="81" spans="2:3">
      <c r="B81" s="2"/>
    </row>
    <row r="82" spans="2:3">
      <c r="B82" s="2"/>
    </row>
    <row r="83" spans="2:3">
      <c r="B83" s="2"/>
    </row>
    <row r="84" spans="2:3">
      <c r="B84" s="2"/>
    </row>
    <row r="85" spans="2:3">
      <c r="B85" s="2"/>
    </row>
    <row r="86" spans="2:3">
      <c r="B86" s="2"/>
      <c r="C86" s="3"/>
    </row>
    <row r="87" spans="2:3">
      <c r="B87" s="2"/>
      <c r="C87" s="3"/>
    </row>
    <row r="88" spans="2:3">
      <c r="B88" s="2"/>
      <c r="C88" s="3"/>
    </row>
    <row r="89" spans="2:3">
      <c r="B89" s="2"/>
    </row>
    <row r="90" spans="2:3">
      <c r="B90" s="2"/>
    </row>
    <row r="91" spans="2:3">
      <c r="B91" s="2"/>
    </row>
    <row r="92" spans="2:3">
      <c r="B92" s="2"/>
    </row>
    <row r="93" spans="2:3">
      <c r="B93" s="2"/>
    </row>
    <row r="94" spans="2:3">
      <c r="B94" s="2"/>
      <c r="C94" s="3"/>
    </row>
    <row r="95" spans="2:3">
      <c r="B95" s="2"/>
      <c r="C95" s="3"/>
    </row>
    <row r="96" spans="2:3">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sheetData>
  <sheetProtection selectLockedCells="1"/>
  <mergeCells count="9">
    <mergeCell ref="B2:I13"/>
    <mergeCell ref="F65:G65"/>
    <mergeCell ref="B14:G14"/>
    <mergeCell ref="F18:G18"/>
    <mergeCell ref="F29:G29"/>
    <mergeCell ref="F40:G40"/>
    <mergeCell ref="F52:G52"/>
    <mergeCell ref="C32:D33"/>
    <mergeCell ref="C16:F16"/>
  </mergeCells>
  <dataValidations count="3">
    <dataValidation type="list" allowBlank="1" showInputMessage="1" showErrorMessage="1" sqref="C44 G43" xr:uid="{34752381-C50C-4C45-A77A-39D5030D6A75}">
      <formula1>"Yes,No"</formula1>
    </dataValidation>
    <dataValidation type="list" allowBlank="1" showInputMessage="1" showErrorMessage="1" sqref="C31" xr:uid="{42F46CBB-D3E2-9F4F-96B9-D9922EB48970}">
      <formula1>"Yes,No,Unknown"</formula1>
    </dataValidation>
    <dataValidation type="list" allowBlank="1" showInputMessage="1" showErrorMessage="1" sqref="C47" xr:uid="{23B1B52B-9F96-424B-8C0F-CD36AD21F694}">
      <formula1>"1-year,2-year,3-year"</formula1>
    </dataValidation>
  </dataValidations>
  <pageMargins left="0.7" right="0.7" top="0.75" bottom="0.75" header="0.3" footer="0.3"/>
  <pageSetup orientation="portrait" r:id="rId1"/>
  <ignoredErrors>
    <ignoredError sqref="G46 G58"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EC95B6A5-2F11-0D4F-AC61-EC77F45D3FAC}">
          <x14:formula1>
            <xm:f>Sheet2!$A:$A</xm:f>
          </x14:formula1>
          <xm:sqref>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9FA3-5982-A14D-BA66-3E663F0A4E4E}">
  <dimension ref="A1:B52"/>
  <sheetViews>
    <sheetView topLeftCell="A28" workbookViewId="0">
      <selection activeCell="D50" sqref="D50"/>
    </sheetView>
  </sheetViews>
  <sheetFormatPr defaultColWidth="11.25" defaultRowHeight="15.6"/>
  <cols>
    <col min="1" max="1" width="11.75" customWidth="1"/>
    <col min="2" max="2" width="10.75" style="23"/>
  </cols>
  <sheetData>
    <row r="1" spans="1:2">
      <c r="A1" t="s">
        <v>99</v>
      </c>
      <c r="B1" s="23">
        <v>1900</v>
      </c>
    </row>
    <row r="2" spans="1:2">
      <c r="A2" t="s">
        <v>100</v>
      </c>
      <c r="B2" s="23">
        <v>2300</v>
      </c>
    </row>
    <row r="3" spans="1:2">
      <c r="A3" t="s">
        <v>101</v>
      </c>
      <c r="B3" s="23">
        <v>1900</v>
      </c>
    </row>
    <row r="4" spans="1:2">
      <c r="A4" t="s">
        <v>102</v>
      </c>
      <c r="B4" s="23">
        <v>1950</v>
      </c>
    </row>
    <row r="5" spans="1:2">
      <c r="A5" t="s">
        <v>103</v>
      </c>
      <c r="B5" s="23">
        <v>1900</v>
      </c>
    </row>
    <row r="6" spans="1:2">
      <c r="A6" t="s">
        <v>104</v>
      </c>
      <c r="B6" s="23">
        <v>2400</v>
      </c>
    </row>
    <row r="7" spans="1:2">
      <c r="A7" t="s">
        <v>105</v>
      </c>
      <c r="B7" s="23">
        <v>3750</v>
      </c>
    </row>
    <row r="8" spans="1:2">
      <c r="A8" t="s">
        <v>106</v>
      </c>
      <c r="B8" s="23">
        <v>2650</v>
      </c>
    </row>
    <row r="9" spans="1:2">
      <c r="A9" t="s">
        <v>107</v>
      </c>
      <c r="B9" s="23">
        <v>3200</v>
      </c>
    </row>
    <row r="10" spans="1:2">
      <c r="A10" t="s">
        <v>108</v>
      </c>
      <c r="B10" s="23">
        <v>4750</v>
      </c>
    </row>
    <row r="11" spans="1:2">
      <c r="A11" t="s">
        <v>109</v>
      </c>
      <c r="B11" s="23">
        <v>1900</v>
      </c>
    </row>
    <row r="12" spans="1:2">
      <c r="A12" t="s">
        <v>110</v>
      </c>
      <c r="B12" s="23">
        <v>9350</v>
      </c>
    </row>
    <row r="13" spans="1:2">
      <c r="A13" t="s">
        <v>111</v>
      </c>
      <c r="B13" s="23">
        <v>1700</v>
      </c>
    </row>
    <row r="14" spans="1:2">
      <c r="A14" t="s">
        <v>112</v>
      </c>
      <c r="B14" s="23">
        <v>3350</v>
      </c>
    </row>
    <row r="15" spans="1:2">
      <c r="A15" t="s">
        <v>113</v>
      </c>
      <c r="B15" s="23">
        <v>3200</v>
      </c>
    </row>
    <row r="16" spans="1:2">
      <c r="A16" t="s">
        <v>114</v>
      </c>
      <c r="B16" s="23">
        <v>2700</v>
      </c>
    </row>
    <row r="17" spans="1:2">
      <c r="A17" t="s">
        <v>115</v>
      </c>
      <c r="B17" s="23">
        <v>2700</v>
      </c>
    </row>
    <row r="18" spans="1:2">
      <c r="A18" t="s">
        <v>5</v>
      </c>
      <c r="B18" s="23">
        <v>3350</v>
      </c>
    </row>
    <row r="19" spans="1:2">
      <c r="A19" t="s">
        <v>116</v>
      </c>
      <c r="B19" s="23">
        <v>2800</v>
      </c>
    </row>
    <row r="20" spans="1:2">
      <c r="A20" t="s">
        <v>117</v>
      </c>
      <c r="B20" s="23">
        <v>4300</v>
      </c>
    </row>
    <row r="21" spans="1:2">
      <c r="A21" t="s">
        <v>118</v>
      </c>
      <c r="B21" s="23">
        <v>3350</v>
      </c>
    </row>
    <row r="22" spans="1:2">
      <c r="A22" t="s">
        <v>119</v>
      </c>
      <c r="B22" s="23">
        <v>4000</v>
      </c>
    </row>
    <row r="23" spans="1:2">
      <c r="A23" t="s">
        <v>120</v>
      </c>
      <c r="B23" s="23">
        <v>2200</v>
      </c>
    </row>
    <row r="24" spans="1:2">
      <c r="A24" t="s">
        <v>121</v>
      </c>
      <c r="B24" s="23">
        <v>2050</v>
      </c>
    </row>
    <row r="25" spans="1:2">
      <c r="A25" t="s">
        <v>122</v>
      </c>
      <c r="B25" s="23">
        <v>1700</v>
      </c>
    </row>
    <row r="26" spans="1:2">
      <c r="A26" t="s">
        <v>123</v>
      </c>
      <c r="B26" s="23">
        <v>1900</v>
      </c>
    </row>
    <row r="27" spans="1:2">
      <c r="A27" t="s">
        <v>124</v>
      </c>
      <c r="B27" s="23">
        <v>2000</v>
      </c>
    </row>
    <row r="28" spans="1:2">
      <c r="A28" t="s">
        <v>125</v>
      </c>
      <c r="B28" s="23">
        <v>1600</v>
      </c>
    </row>
    <row r="29" spans="1:2">
      <c r="A29" t="s">
        <v>126</v>
      </c>
      <c r="B29" s="23">
        <v>2250</v>
      </c>
    </row>
    <row r="30" spans="1:2">
      <c r="A30" t="s">
        <v>127</v>
      </c>
      <c r="B30" s="23">
        <v>1900</v>
      </c>
    </row>
    <row r="31" spans="1:2">
      <c r="A31" t="s">
        <v>128</v>
      </c>
      <c r="B31" s="23">
        <v>5200</v>
      </c>
    </row>
    <row r="32" spans="1:2">
      <c r="A32" t="s">
        <v>129</v>
      </c>
      <c r="B32" s="23">
        <v>4450</v>
      </c>
    </row>
    <row r="33" spans="1:2">
      <c r="A33" t="s">
        <v>130</v>
      </c>
      <c r="B33" s="23">
        <v>5650</v>
      </c>
    </row>
    <row r="34" spans="1:2">
      <c r="A34" t="s">
        <v>131</v>
      </c>
      <c r="B34" s="23">
        <v>2500</v>
      </c>
    </row>
    <row r="35" spans="1:2">
      <c r="A35" t="s">
        <v>132</v>
      </c>
      <c r="B35" s="23">
        <v>2550</v>
      </c>
    </row>
    <row r="36" spans="1:2">
      <c r="A36" t="s">
        <v>133</v>
      </c>
      <c r="B36" s="23">
        <v>3450</v>
      </c>
    </row>
    <row r="37" spans="1:2">
      <c r="A37" t="s">
        <v>134</v>
      </c>
      <c r="B37" s="23">
        <v>3000</v>
      </c>
    </row>
    <row r="38" spans="1:2">
      <c r="A38" t="s">
        <v>135</v>
      </c>
      <c r="B38" s="23">
        <v>1900</v>
      </c>
    </row>
    <row r="39" spans="1:2">
      <c r="A39" t="s">
        <v>136</v>
      </c>
      <c r="B39" s="23">
        <v>3450</v>
      </c>
    </row>
    <row r="40" spans="1:2">
      <c r="A40" t="s">
        <v>137</v>
      </c>
      <c r="B40" s="23">
        <v>3300</v>
      </c>
    </row>
    <row r="41" spans="1:2">
      <c r="A41" t="s">
        <v>138</v>
      </c>
      <c r="B41" s="23">
        <v>2500</v>
      </c>
    </row>
    <row r="42" spans="1:2">
      <c r="A42" t="s">
        <v>139</v>
      </c>
      <c r="B42" s="23">
        <v>3150</v>
      </c>
    </row>
    <row r="43" spans="1:2">
      <c r="A43" t="s">
        <v>140</v>
      </c>
      <c r="B43" s="23">
        <v>2500</v>
      </c>
    </row>
    <row r="44" spans="1:2">
      <c r="A44" t="s">
        <v>141</v>
      </c>
      <c r="B44" s="23">
        <v>1700</v>
      </c>
    </row>
    <row r="45" spans="1:2">
      <c r="A45" t="s">
        <v>142</v>
      </c>
      <c r="B45" s="23">
        <v>1900</v>
      </c>
    </row>
    <row r="46" spans="1:2">
      <c r="A46" t="s">
        <v>143</v>
      </c>
      <c r="B46" s="23">
        <v>1900</v>
      </c>
    </row>
    <row r="47" spans="1:2">
      <c r="A47" t="s">
        <v>144</v>
      </c>
      <c r="B47" s="23">
        <v>3550</v>
      </c>
    </row>
    <row r="48" spans="1:2">
      <c r="A48" t="s">
        <v>145</v>
      </c>
      <c r="B48" s="23">
        <v>2300</v>
      </c>
    </row>
    <row r="49" spans="1:2">
      <c r="A49" t="s">
        <v>146</v>
      </c>
      <c r="B49" s="23">
        <v>3550</v>
      </c>
    </row>
    <row r="50" spans="1:2">
      <c r="A50" t="s">
        <v>147</v>
      </c>
      <c r="B50" s="23">
        <v>1600</v>
      </c>
    </row>
    <row r="51" spans="1:2">
      <c r="A51" t="s">
        <v>148</v>
      </c>
      <c r="B51" s="23">
        <v>2800</v>
      </c>
    </row>
    <row r="52" spans="1:2">
      <c r="A52" t="s">
        <v>149</v>
      </c>
      <c r="B52" s="23">
        <v>1700</v>
      </c>
    </row>
  </sheetData>
  <sheetProtection sheet="1" objects="1" scenarios="1" selectLockedCells="1" selectUnlockedCells="1"/>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de91b7-74a1-4e21-9b36-bfdf4005a1f2" xsi:nil="true"/>
    <Leeinvideo xmlns="3347dcb4-f00a-42dd-ba8b-678b4455a110">true</Leeinvideo>
    <lcf76f155ced4ddcb4097134ff3c332f xmlns="3347dcb4-f00a-42dd-ba8b-678b4455a11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7B86BF0A1A244DA98C34F58FA30EEC" ma:contentTypeVersion="23" ma:contentTypeDescription="Create a new document." ma:contentTypeScope="" ma:versionID="d21f9fd45b9336e095735ba896aa63f3">
  <xsd:schema xmlns:xsd="http://www.w3.org/2001/XMLSchema" xmlns:xs="http://www.w3.org/2001/XMLSchema" xmlns:p="http://schemas.microsoft.com/office/2006/metadata/properties" xmlns:ns2="3347dcb4-f00a-42dd-ba8b-678b4455a110" xmlns:ns3="79de91b7-74a1-4e21-9b36-bfdf4005a1f2" targetNamespace="http://schemas.microsoft.com/office/2006/metadata/properties" ma:root="true" ma:fieldsID="14bd0b89aaa84045a7f666a8fb2ed6de" ns2:_="" ns3:_="">
    <xsd:import namespace="3347dcb4-f00a-42dd-ba8b-678b4455a110"/>
    <xsd:import namespace="79de91b7-74a1-4e21-9b36-bfdf4005a1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TaxCatchAll" minOccurs="0"/>
                <xsd:element ref="ns2:lcf76f155ced4ddcb4097134ff3c332f" minOccurs="0"/>
                <xsd:element ref="ns2:Leeinvideo"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7dcb4-f00a-42dd-ba8b-678b4455a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463dcc2-0010-4767-af8c-9104b786f3b3" ma:termSetId="09814cd3-568e-fe90-9814-8d621ff8fb84" ma:anchorId="fba54fb3-c3e1-fe81-a776-ca4b69148c4d" ma:open="true" ma:isKeyword="false">
      <xsd:complexType>
        <xsd:sequence>
          <xsd:element ref="pc:Terms" minOccurs="0" maxOccurs="1"/>
        </xsd:sequence>
      </xsd:complexType>
    </xsd:element>
    <xsd:element name="Leeinvideo" ma:index="24" nillable="true" ma:displayName="Lee in video" ma:default="1" ma:format="Dropdown" ma:internalName="Leeinvideo">
      <xsd:simpleType>
        <xsd:restriction base="dms:Boolea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de91b7-74a1-4e21-9b36-bfdf4005a1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09189b7-0201-4d07-acb6-4c49414fdb2f}" ma:internalName="TaxCatchAll" ma:showField="CatchAllData" ma:web="79de91b7-74a1-4e21-9b36-bfdf4005a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B3C794-0406-48D1-BF8D-5AF45D44D5B8}"/>
</file>

<file path=customXml/itemProps2.xml><?xml version="1.0" encoding="utf-8"?>
<ds:datastoreItem xmlns:ds="http://schemas.openxmlformats.org/officeDocument/2006/customXml" ds:itemID="{304E9B2F-AC6A-4FC5-95FA-B2B22D5C1AB9}"/>
</file>

<file path=customXml/itemProps3.xml><?xml version="1.0" encoding="utf-8"?>
<ds:datastoreItem xmlns:ds="http://schemas.openxmlformats.org/officeDocument/2006/customXml" ds:itemID="{99C3C1B6-8703-486E-BF72-1AB5B7BCD0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Droubay</dc:creator>
  <cp:keywords/>
  <dc:description/>
  <cp:lastModifiedBy/>
  <cp:revision/>
  <dcterms:created xsi:type="dcterms:W3CDTF">2022-12-19T22:52:24Z</dcterms:created>
  <dcterms:modified xsi:type="dcterms:W3CDTF">2024-01-31T17:58:01Z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0x010100B17B86BF0A1A244DA98C34F58FA30EEC</vt:lpwstr>
  </property>
</Properties>
</file>